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goe-my.sharepoint.com/personal/evandenbreevaart_schipperaccountants_nl/Documents/Documents/Vaknieuws/TEK/"/>
    </mc:Choice>
  </mc:AlternateContent>
  <xr:revisionPtr revIDLastSave="0" documentId="14_{55D73874-68ED-4B51-B917-E7FE2AB7D211}" xr6:coauthVersionLast="47" xr6:coauthVersionMax="47" xr10:uidLastSave="{00000000-0000-0000-0000-000000000000}"/>
  <bookViews>
    <workbookView xWindow="28680" yWindow="-120" windowWidth="29040" windowHeight="15840" xr2:uid="{20C2684F-9CC1-4796-9331-2F1E856A30B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1" l="1"/>
  <c r="E46" i="1"/>
  <c r="N38" i="1"/>
  <c r="N37" i="1"/>
  <c r="F38" i="1"/>
  <c r="F37" i="1"/>
  <c r="F10" i="1"/>
  <c r="E22" i="1"/>
  <c r="E23" i="1" s="1"/>
  <c r="E42" i="1" l="1"/>
  <c r="E44" i="1" s="1"/>
  <c r="M42" i="1"/>
</calcChain>
</file>

<file path=xl/sharedStrings.xml><?xml version="1.0" encoding="utf-8"?>
<sst xmlns="http://schemas.openxmlformats.org/spreadsheetml/2006/main" count="64" uniqueCount="48">
  <si>
    <t>Voorwaarden TEK</t>
  </si>
  <si>
    <t>1.</t>
  </si>
  <si>
    <t>Voldaan aan Europese mkb-definitie</t>
  </si>
  <si>
    <t>Ja/Nee</t>
  </si>
  <si>
    <t>Ja</t>
  </si>
  <si>
    <t>2.</t>
  </si>
  <si>
    <t>Ingeschreven in Handelsregister voor 31 december 2022</t>
  </si>
  <si>
    <t>3.</t>
  </si>
  <si>
    <t>Zakelijk energiecontract</t>
  </si>
  <si>
    <r>
      <t xml:space="preserve">Berekening energiekosten </t>
    </r>
    <r>
      <rPr>
        <b/>
        <sz val="11"/>
        <color theme="1"/>
        <rFont val="Calibri"/>
        <family val="2"/>
      </rPr>
      <t>≥ 7% van de omzet</t>
    </r>
  </si>
  <si>
    <t>Werkelijk verbruik in 2022, elektriciteit</t>
  </si>
  <si>
    <t>kWh</t>
  </si>
  <si>
    <t>Werkelijk verbruik in 2022, gas</t>
  </si>
  <si>
    <r>
      <t>m</t>
    </r>
    <r>
      <rPr>
        <sz val="11"/>
        <color theme="1"/>
        <rFont val="Calibri"/>
        <family val="2"/>
      </rPr>
      <t>³</t>
    </r>
  </si>
  <si>
    <t>Modelprijs 2022, elektriciteit</t>
  </si>
  <si>
    <t>Modelprijs 2022, gas</t>
  </si>
  <si>
    <t>Totaal energiekosten in 2022</t>
  </si>
  <si>
    <t>% van de omzet</t>
  </si>
  <si>
    <t>1. Onderneming valt onder het prijsplafond</t>
  </si>
  <si>
    <t>Algemeen</t>
  </si>
  <si>
    <t>1.1 Berekening van verbruik</t>
  </si>
  <si>
    <t>Verbruik elektriciteit volledige subsidieperiode TEK minus prijsplafond</t>
  </si>
  <si>
    <t>Verbruik gas volledige subsidieperiode TEK minus prijsplafond</t>
  </si>
  <si>
    <t>Maximale subsidie TEK</t>
  </si>
  <si>
    <t>1.2 Berekening voorschot maximale subsidie</t>
  </si>
  <si>
    <t>1.3 Berekening definitieve subsidie</t>
  </si>
  <si>
    <t xml:space="preserve">De definitieve subsidie is gebaseerd op de modelprijs van gas en elektriciteit in 2023. Die maakt het CBS begin 2024 bekend. </t>
  </si>
  <si>
    <t>De mogelijkheid bestaat dat de modelprijzen van 2023 lager liggen dan die van 2022 en dat er subsidie moet worden terugbetaald.</t>
  </si>
  <si>
    <t xml:space="preserve">De onderneming is een kleine energie-intensieve mkb-onderneming en valt onder het prijsplafond. </t>
  </si>
  <si>
    <t>Het verbruik wordt daarom verlaagd met het verbruik onder het prijsplafond.</t>
  </si>
  <si>
    <t>2. Onderneming valt niet onder het prijsplafond</t>
  </si>
  <si>
    <r>
      <t xml:space="preserve">De onderneming is </t>
    </r>
    <r>
      <rPr>
        <u/>
        <sz val="11"/>
        <color theme="1"/>
        <rFont val="Calibri"/>
        <family val="2"/>
        <scheme val="minor"/>
      </rPr>
      <t>geen</t>
    </r>
    <r>
      <rPr>
        <sz val="11"/>
        <color theme="1"/>
        <rFont val="Calibri"/>
        <family val="2"/>
        <scheme val="minor"/>
      </rPr>
      <t xml:space="preserve"> kleinverbruiker en valt </t>
    </r>
    <r>
      <rPr>
        <u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onder het prijsplafond.</t>
    </r>
  </si>
  <si>
    <t>2.1 Berekening van verbruik</t>
  </si>
  <si>
    <t xml:space="preserve">Verbruik elektriciteit volledige subsidieperiode TEK </t>
  </si>
  <si>
    <t xml:space="preserve">Verbruik gas volledige subsidieperiode TEK </t>
  </si>
  <si>
    <t>2.2 Berekening voorschot maximale subsidie</t>
  </si>
  <si>
    <t>Vermindering van € 190 p.m. in november en december ontvangen?</t>
  </si>
  <si>
    <t>2.3 Berekening definitieve subsidie</t>
  </si>
  <si>
    <t xml:space="preserve">Intercompany omzet en omzet van buitenlandse ondernemingen tellen niet mee. </t>
  </si>
  <si>
    <t>Omzet van een Nederlandse onderneming binnen de groep uit handel met een buitenlandse onderneming uit de groep, telt wél mee.</t>
  </si>
  <si>
    <t>ALLEEN DE GEELGEMARKEERDE CELLEN INVULLEN!</t>
  </si>
  <si>
    <t>Vastgesteld standaardjaarverbruik 2023 elektriciteit volgens netbeheerder</t>
  </si>
  <si>
    <t>Standaardjaarinvoeding 2023 (teruglevering wegens zonnepanelen)</t>
  </si>
  <si>
    <t>Vastgesteld standaardjaarverbruik 2023 gas volgens netbeheerder</t>
  </si>
  <si>
    <t>Omzet 2022 van de groep volgens btw-aangiften of jaarrekeningen (als niet uitgegaan kan worden van de BTW-aangifte)</t>
  </si>
  <si>
    <t>Conclusie: voldaan aan voorwaarden?</t>
  </si>
  <si>
    <t>Berekening subsidie</t>
  </si>
  <si>
    <t>35% voorschot van maximale subsidie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</si>
</sst>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1" applyFont="1" applyProtection="1"/>
    <xf numFmtId="44" fontId="0" fillId="0" borderId="0" xfId="0" applyNumberFormat="1"/>
    <xf numFmtId="44" fontId="0" fillId="2" borderId="0" xfId="1" applyFont="1" applyFill="1"/>
    <xf numFmtId="0" fontId="0" fillId="2" borderId="0" xfId="0" applyFill="1"/>
    <xf numFmtId="3" fontId="0" fillId="2" borderId="0" xfId="0" applyNumberFormat="1" applyFill="1"/>
    <xf numFmtId="0" fontId="5" fillId="0" borderId="0" xfId="0" applyFont="1"/>
    <xf numFmtId="44" fontId="2" fillId="0" borderId="1" xfId="1" applyFont="1" applyBorder="1"/>
    <xf numFmtId="3" fontId="0" fillId="0" borderId="0" xfId="0" applyNumberFormat="1"/>
    <xf numFmtId="0" fontId="7" fillId="0" borderId="0" xfId="0" applyFont="1"/>
    <xf numFmtId="10" fontId="0" fillId="0" borderId="0" xfId="2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189E-BE8F-49A0-913A-2C737F9E49E1}">
  <dimension ref="A2:O51"/>
  <sheetViews>
    <sheetView tabSelected="1" topLeftCell="A31" zoomScaleNormal="100" workbookViewId="0">
      <selection activeCell="M47" sqref="M47"/>
    </sheetView>
  </sheetViews>
  <sheetFormatPr defaultRowHeight="15" x14ac:dyDescent="0.25"/>
  <cols>
    <col min="4" max="4" width="34.42578125" customWidth="1"/>
    <col min="5" max="5" width="47.85546875" customWidth="1"/>
    <col min="6" max="6" width="14.140625" bestFit="1" customWidth="1"/>
    <col min="13" max="13" width="39" customWidth="1"/>
  </cols>
  <sheetData>
    <row r="2" spans="1:8" x14ac:dyDescent="0.25">
      <c r="A2" s="8" t="s">
        <v>40</v>
      </c>
    </row>
    <row r="5" spans="1:8" x14ac:dyDescent="0.25">
      <c r="A5" s="8" t="s">
        <v>19</v>
      </c>
    </row>
    <row r="6" spans="1:8" x14ac:dyDescent="0.25">
      <c r="A6" s="1" t="s">
        <v>0</v>
      </c>
      <c r="F6" s="1" t="s">
        <v>3</v>
      </c>
    </row>
    <row r="7" spans="1:8" x14ac:dyDescent="0.25">
      <c r="A7" t="s">
        <v>1</v>
      </c>
      <c r="B7" t="s">
        <v>2</v>
      </c>
      <c r="F7" s="6" t="s">
        <v>4</v>
      </c>
    </row>
    <row r="8" spans="1:8" x14ac:dyDescent="0.25">
      <c r="A8" t="s">
        <v>5</v>
      </c>
      <c r="B8" t="s">
        <v>6</v>
      </c>
      <c r="F8" s="6" t="s">
        <v>4</v>
      </c>
    </row>
    <row r="9" spans="1:8" x14ac:dyDescent="0.25">
      <c r="A9" t="s">
        <v>7</v>
      </c>
      <c r="B9" t="s">
        <v>8</v>
      </c>
      <c r="F9" s="6" t="s">
        <v>4</v>
      </c>
    </row>
    <row r="10" spans="1:8" x14ac:dyDescent="0.25">
      <c r="A10" s="14" t="s">
        <v>45</v>
      </c>
      <c r="B10" s="14"/>
      <c r="C10" s="14"/>
      <c r="D10" s="14"/>
      <c r="F10" s="1" t="str">
        <f>IF(F7="Nee","Nee",IF(F8="Nee","Nee",IF(F9="Nee","Nee","Ja")))</f>
        <v>Ja</v>
      </c>
    </row>
    <row r="13" spans="1:8" x14ac:dyDescent="0.25">
      <c r="A13" s="1" t="s">
        <v>9</v>
      </c>
    </row>
    <row r="14" spans="1:8" x14ac:dyDescent="0.25">
      <c r="A14" t="s">
        <v>44</v>
      </c>
      <c r="F14" s="5">
        <v>1000000</v>
      </c>
      <c r="H14" s="11" t="s">
        <v>38</v>
      </c>
    </row>
    <row r="15" spans="1:8" x14ac:dyDescent="0.25">
      <c r="H15" s="11" t="s">
        <v>39</v>
      </c>
    </row>
    <row r="16" spans="1:8" x14ac:dyDescent="0.25">
      <c r="A16" t="s">
        <v>10</v>
      </c>
      <c r="E16" s="7">
        <v>20000</v>
      </c>
      <c r="F16" t="s">
        <v>11</v>
      </c>
    </row>
    <row r="17" spans="1:9" x14ac:dyDescent="0.25">
      <c r="A17" t="s">
        <v>12</v>
      </c>
      <c r="E17" s="7">
        <v>25000</v>
      </c>
      <c r="F17" t="s">
        <v>13</v>
      </c>
    </row>
    <row r="19" spans="1:9" x14ac:dyDescent="0.25">
      <c r="A19" t="s">
        <v>14</v>
      </c>
      <c r="D19" s="3">
        <v>0.59</v>
      </c>
    </row>
    <row r="20" spans="1:9" x14ac:dyDescent="0.25">
      <c r="A20" t="s">
        <v>15</v>
      </c>
      <c r="D20" s="2">
        <v>2.41</v>
      </c>
    </row>
    <row r="22" spans="1:9" x14ac:dyDescent="0.25">
      <c r="A22" t="s">
        <v>16</v>
      </c>
      <c r="E22" s="4">
        <f>($D$19*$E$16)+($D$20*$E$17)</f>
        <v>72050</v>
      </c>
    </row>
    <row r="23" spans="1:9" x14ac:dyDescent="0.25">
      <c r="A23" t="s">
        <v>17</v>
      </c>
      <c r="E23" s="12">
        <f>ROUNDDOWN($E$22/$F$14,2)</f>
        <v>7.0000000000000007E-2</v>
      </c>
    </row>
    <row r="26" spans="1:9" x14ac:dyDescent="0.25">
      <c r="A26" s="8" t="s">
        <v>46</v>
      </c>
    </row>
    <row r="27" spans="1:9" x14ac:dyDescent="0.25">
      <c r="A27" s="8"/>
    </row>
    <row r="28" spans="1:9" x14ac:dyDescent="0.25">
      <c r="A28" s="1" t="s">
        <v>18</v>
      </c>
      <c r="I28" s="1" t="s">
        <v>30</v>
      </c>
    </row>
    <row r="29" spans="1:9" x14ac:dyDescent="0.25">
      <c r="A29" t="s">
        <v>28</v>
      </c>
      <c r="I29" t="s">
        <v>31</v>
      </c>
    </row>
    <row r="30" spans="1:9" x14ac:dyDescent="0.25">
      <c r="A30" t="s">
        <v>29</v>
      </c>
    </row>
    <row r="32" spans="1:9" x14ac:dyDescent="0.25">
      <c r="A32" s="1" t="s">
        <v>20</v>
      </c>
      <c r="I32" s="1" t="s">
        <v>32</v>
      </c>
    </row>
    <row r="33" spans="1:15" x14ac:dyDescent="0.25">
      <c r="A33" t="s">
        <v>41</v>
      </c>
      <c r="F33" s="7">
        <v>30000</v>
      </c>
      <c r="G33" t="s">
        <v>11</v>
      </c>
      <c r="I33" t="s">
        <v>41</v>
      </c>
      <c r="N33" s="7">
        <v>30000</v>
      </c>
      <c r="O33" t="s">
        <v>11</v>
      </c>
    </row>
    <row r="34" spans="1:15" x14ac:dyDescent="0.25">
      <c r="A34" t="s">
        <v>42</v>
      </c>
      <c r="F34" s="7">
        <v>0</v>
      </c>
      <c r="G34" t="s">
        <v>11</v>
      </c>
      <c r="I34" t="s">
        <v>42</v>
      </c>
      <c r="N34" s="7">
        <v>0</v>
      </c>
      <c r="O34" t="s">
        <v>11</v>
      </c>
    </row>
    <row r="35" spans="1:15" x14ac:dyDescent="0.25">
      <c r="A35" t="s">
        <v>43</v>
      </c>
      <c r="F35" s="7">
        <v>40000</v>
      </c>
      <c r="G35" t="s">
        <v>13</v>
      </c>
      <c r="I35" t="s">
        <v>43</v>
      </c>
      <c r="N35" s="7">
        <v>40000</v>
      </c>
      <c r="O35" t="s">
        <v>13</v>
      </c>
    </row>
    <row r="37" spans="1:15" x14ac:dyDescent="0.25">
      <c r="A37" t="s">
        <v>21</v>
      </c>
      <c r="F37" s="10">
        <f>(($F$33-$F$34)/12*14)-2900</f>
        <v>32100</v>
      </c>
      <c r="I37" t="s">
        <v>33</v>
      </c>
      <c r="N37" s="10">
        <f>(($N$33-$N$34)/12*14)</f>
        <v>35000</v>
      </c>
    </row>
    <row r="38" spans="1:15" x14ac:dyDescent="0.25">
      <c r="A38" t="s">
        <v>22</v>
      </c>
      <c r="F38" s="10">
        <f>($F$35/12*14)-1200</f>
        <v>45466.666666666672</v>
      </c>
      <c r="I38" t="s">
        <v>34</v>
      </c>
      <c r="N38" s="10">
        <f>($N$35/12*14)</f>
        <v>46666.666666666672</v>
      </c>
    </row>
    <row r="41" spans="1:15" x14ac:dyDescent="0.25">
      <c r="A41" s="1" t="s">
        <v>24</v>
      </c>
      <c r="I41" s="1" t="s">
        <v>35</v>
      </c>
    </row>
    <row r="42" spans="1:15" x14ac:dyDescent="0.25">
      <c r="A42" t="s">
        <v>23</v>
      </c>
      <c r="E42" s="2">
        <f>IF(F10="Nee",0,IF(E23&lt;7%,0,IF(((($F$37*0.6)+($F$38*2))*50%)&gt;160000,160000,((($F$37*0.6)+($F$38*2))*50%))))</f>
        <v>55096.666666666672</v>
      </c>
      <c r="I42" t="s">
        <v>23</v>
      </c>
      <c r="M42" s="2">
        <f>IF(F10="Nee",0,IF(E23&lt;7%,0,IF(((($N$37*0.6)+($N$38*2))*50%)&gt;160000,160000,((($N$37*0.6)+($N$38*2))*50%))))</f>
        <v>57166.666666666672</v>
      </c>
    </row>
    <row r="43" spans="1:15" x14ac:dyDescent="0.25">
      <c r="A43" t="s">
        <v>36</v>
      </c>
      <c r="E43" s="13" t="s">
        <v>4</v>
      </c>
    </row>
    <row r="44" spans="1:15" x14ac:dyDescent="0.25">
      <c r="E44" s="2">
        <f>IF(E42=0,0,IF($E$43="Ja",$E$42-(190*2),$E$42))</f>
        <v>54716.666666666672</v>
      </c>
    </row>
    <row r="46" spans="1:15" ht="15.75" thickBot="1" x14ac:dyDescent="0.3">
      <c r="A46" s="1" t="s">
        <v>47</v>
      </c>
      <c r="B46" s="1"/>
      <c r="C46" s="1"/>
      <c r="D46" s="1"/>
      <c r="E46" s="9">
        <f>$E$44*35%</f>
        <v>19150.833333333332</v>
      </c>
      <c r="I46" s="1" t="s">
        <v>47</v>
      </c>
      <c r="J46" s="1"/>
      <c r="K46" s="1"/>
      <c r="L46" s="1"/>
      <c r="M46" s="9">
        <f>$M$42*35%</f>
        <v>20008.333333333332</v>
      </c>
    </row>
    <row r="47" spans="1:15" ht="15.75" thickTop="1" x14ac:dyDescent="0.25">
      <c r="E47" s="2"/>
    </row>
    <row r="49" spans="1:9" x14ac:dyDescent="0.25">
      <c r="A49" s="1" t="s">
        <v>25</v>
      </c>
      <c r="I49" s="1" t="s">
        <v>37</v>
      </c>
    </row>
    <row r="50" spans="1:9" x14ac:dyDescent="0.25">
      <c r="A50" t="s">
        <v>26</v>
      </c>
      <c r="I50" t="s">
        <v>26</v>
      </c>
    </row>
    <row r="51" spans="1:9" x14ac:dyDescent="0.25">
      <c r="A51" t="s">
        <v>27</v>
      </c>
      <c r="I51" t="s">
        <v>27</v>
      </c>
    </row>
  </sheetData>
  <mergeCells count="1">
    <mergeCell ref="A10:D10"/>
  </mergeCells>
  <dataValidations count="2">
    <dataValidation type="list" allowBlank="1" showErrorMessage="1" sqref="F7:F9" xr:uid="{BC0A311E-5498-4634-B4B0-5B366696AAB9}">
      <formula1>"Ja, Nee"</formula1>
    </dataValidation>
    <dataValidation type="list" allowBlank="1" showInputMessage="1" showErrorMessage="1" sqref="E43" xr:uid="{1215C5D5-3164-41AF-AE61-29763B319EF6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2023-03-16T06:46:55Z</dcterms:created>
  <dcterms:modified xsi:type="dcterms:W3CDTF">2023-03-20T12:53:08Z</dcterms:modified>
</cp:coreProperties>
</file>